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P:\Finance\Bonds\2021 refunding bond\"/>
    </mc:Choice>
  </mc:AlternateContent>
  <xr:revisionPtr revIDLastSave="0" documentId="8_{79B6398C-FFB5-4DCB-8F9F-E232EA1385A5}"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0" i="1" l="1"/>
  <c r="C79" i="1"/>
  <c r="C76" i="1"/>
  <c r="D30" i="1"/>
  <c r="D27" i="1"/>
  <c r="D58" i="1"/>
  <c r="D53" i="1"/>
  <c r="D70" i="1" l="1"/>
  <c r="D69" i="1"/>
  <c r="D68" i="1"/>
  <c r="D66" i="1"/>
  <c r="D49" i="1"/>
  <c r="D45" i="1"/>
  <c r="D43" i="1"/>
  <c r="D38" i="1"/>
  <c r="D22" i="1"/>
  <c r="I69" i="1"/>
  <c r="D76" i="1" l="1"/>
  <c r="D80" i="1"/>
  <c r="D79" i="1"/>
  <c r="C82" i="1" l="1"/>
  <c r="I49" i="1"/>
  <c r="I38" i="1"/>
  <c r="I22" i="1"/>
  <c r="C85" i="1" l="1"/>
</calcChain>
</file>

<file path=xl/sharedStrings.xml><?xml version="1.0" encoding="utf-8"?>
<sst xmlns="http://schemas.openxmlformats.org/spreadsheetml/2006/main" count="129" uniqueCount="83">
  <si>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</si>
  <si>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</si>
  <si>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</si>
  <si>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</si>
  <si>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</si>
  <si>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</si>
  <si>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</si>
  <si>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</si>
  <si>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</si>
  <si>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</si>
  <si>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GO Bond 2009</t>
  </si>
  <si>
    <t>Repayment Source</t>
  </si>
  <si>
    <t xml:space="preserve"> Property Tax</t>
  </si>
  <si>
    <t>3/15/2020 Advanced Refunded</t>
  </si>
  <si>
    <t>GO Bonds 2009 Refunding Bonds</t>
  </si>
  <si>
    <t>Property Tax</t>
  </si>
  <si>
    <t>Econ Devl sales Tax</t>
  </si>
  <si>
    <t>Connection of Circle Way by Museum and Civ Cnter, Canna Lane Concrete, reconstruction of Elm, Cherry and portion of Winding way;  Construction of Rec Center, youthsports complex and Civic Center</t>
  </si>
  <si>
    <t>yes</t>
  </si>
  <si>
    <t>$ 3,010,368  Refunded $2,100,000 1997 GO's and $4,250,000 1999 GO's, $7,300,000 1996 CO's, $5,950,000 CO's</t>
  </si>
  <si>
    <t>Downtown Revitalization</t>
  </si>
  <si>
    <t xml:space="preserve">Portions of This Way, That Way </t>
  </si>
  <si>
    <t>and Parking Way</t>
  </si>
  <si>
    <t>Arterial street spot repairs</t>
  </si>
  <si>
    <t xml:space="preserve">Drainage -west of 332 structures </t>
  </si>
  <si>
    <t>and ditches</t>
  </si>
  <si>
    <t>Certificates of Obligation</t>
  </si>
  <si>
    <t>GO Bond 2010</t>
  </si>
  <si>
    <t>GO Bonds</t>
  </si>
  <si>
    <t>2011 Refunding bonds</t>
  </si>
  <si>
    <t>refunded</t>
  </si>
  <si>
    <t>2001 $3,600,000</t>
  </si>
  <si>
    <t>$7,360,000 GO</t>
  </si>
  <si>
    <t>2002 $6,000,000</t>
  </si>
  <si>
    <t>2002A $3,600,000</t>
  </si>
  <si>
    <t>2003 $1,200,000</t>
  </si>
  <si>
    <t>CO's</t>
  </si>
  <si>
    <t>Reconstruction of Magnolia</t>
  </si>
  <si>
    <t>two bays at fire station 2</t>
  </si>
  <si>
    <t>Humane facility</t>
  </si>
  <si>
    <t>Golf Course Construction</t>
  </si>
  <si>
    <t>Fire Station 1</t>
  </si>
  <si>
    <t>South Parking Place</t>
  </si>
  <si>
    <t>2013A</t>
  </si>
  <si>
    <t>Extension of Water to the North</t>
  </si>
  <si>
    <t>GO Bond 2013</t>
  </si>
  <si>
    <t>Street Reconstruction</t>
  </si>
  <si>
    <t>Magnolia, Laurel, Gardenia</t>
  </si>
  <si>
    <t>Chinaberry, Camellia</t>
  </si>
  <si>
    <t>Infrastructure Improvements</t>
  </si>
  <si>
    <t xml:space="preserve">Associated with Dow and HEB </t>
  </si>
  <si>
    <t>Projects</t>
  </si>
  <si>
    <t>2015 Refunding</t>
  </si>
  <si>
    <t>2004 $3,600,000</t>
  </si>
  <si>
    <t>2007 $5,300,000</t>
  </si>
  <si>
    <t>2009 $2,400,000</t>
  </si>
  <si>
    <t xml:space="preserve">GO bonds </t>
  </si>
  <si>
    <t>Advanced refunded</t>
  </si>
  <si>
    <t>2009 $5,000,000</t>
  </si>
  <si>
    <t>Oak Drive, South Yaupon,Dixie</t>
  </si>
  <si>
    <t>Drive, South Magnolia, Brazos</t>
  </si>
  <si>
    <t>Oaks</t>
  </si>
  <si>
    <t>Half Cent Sales Tax</t>
  </si>
  <si>
    <t xml:space="preserve">  secured by property tax</t>
  </si>
  <si>
    <t xml:space="preserve">Total Principal outstanding </t>
  </si>
  <si>
    <t xml:space="preserve">To be paid from </t>
  </si>
  <si>
    <t xml:space="preserve">  Half cent sales tax</t>
  </si>
  <si>
    <t xml:space="preserve">  Property tax</t>
  </si>
  <si>
    <t>Amounts</t>
  </si>
  <si>
    <t>Per Capita</t>
  </si>
  <si>
    <t>2016 Limited Tax Bonds</t>
  </si>
  <si>
    <t>Add additional 2-lane bridge on Plantation Drive at the Flag Lake Channel, improve drainage in the Willow/Blossom/Daisy area, add traffic light and right turn lanes at Circle and Oak. Will also fund the design of several reidential streets.</t>
  </si>
  <si>
    <t>Certificate of Obligation   2016</t>
  </si>
  <si>
    <t>The largest part of these funds were  used to extend sewer to the Airport/Alden Development and to replace and upgrade the force main from Lift Station 25 to Wastewater Treatment Plant.</t>
  </si>
  <si>
    <t>2017 Limited Tax Bonds</t>
  </si>
  <si>
    <t>Replacement of Streets, drainage, water and Sewer in the Woodland Park Subdivision</t>
  </si>
  <si>
    <t>2018 Limited Tax Bonds</t>
  </si>
  <si>
    <t>Replacement of Streets, drainage, water and Sewer, including adding some design features -downtown That Way / N parking Place</t>
  </si>
  <si>
    <t>CITY OF LAKE JACKSON DEBT OBLIGATIONS SECURED BY A PLEDGE OF PROPERTY TAX REVENUE as of September 30,2021</t>
  </si>
  <si>
    <t>fund 134</t>
  </si>
  <si>
    <t>Fund 139</t>
  </si>
  <si>
    <t>fund 135</t>
  </si>
  <si>
    <t>fund 133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</si>
</sst>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2" formatCode="_(&quot;$&quot;* #,##0_);_(&quot;$&quot;* \(#,##0\);_(&quot;$&quot;* &quot;-&quot;_);_(@_)"/>
    <numFmt numFmtId="44" formatCode="_(&quot;$&quot;* #,##0.00_);_(&quot;$&quot;* \(#,##0.00\);_(&quot;$&quot;* &quot;-&quot;??_);_(@_)"/>
    <numFmt numFmtId="164" formatCode="_(&quot;$&quot;* #,##0_);_(&quot;$&quot;* \(#,##0\);_(&quot;$&quot;* &quot;-&quot;??_);_(@_)"/>
  </numFmts>
  <fonts count="7" x14ac:knownFonts="1">
    <font>
      <sz val="11"/>
      <color theme="1"/>
      <name val="Calibri"/>
      <family val="2"/>
      <scheme val="minor"/>
    </font>
    <font>
      <sz val="11"/>
      <color theme="1"/>
      <name val="Calibri"/>
      <family val="2"/>
      <scheme val="minor"/>
    </font>
    <font>
      <u/>
      <sz val="11"/>
      <color theme="10"/>
      <name val="Calibri"/>
      <family val="2"/>
      <scheme val="minor"/>
    </font>
    <font>
      <b/>
      <sz val="8"/>
      <name val="Times New Roman"/>
      <family val="1"/>
    </font>
    <font>
      <sz val="10"/>
      <color theme="1"/>
      <name val="Calibri"/>
      <family val="2"/>
      <scheme val="minor"/>
    </font>
    <font>
      <b/>
      <sz val="11"/>
      <color theme="1"/>
      <name val="Calibri"/>
      <family val="2"/>
      <scheme val="minor"/>
    </font>
    <font>
      <u val="doubleAccounting"/>
      <sz val="11"/>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74">
    <xf numFmtId="0" fontId="0" fillId="0" borderId="0" xfId="0"/>
    <xf numFmtId="0" fontId="3" fillId="2" borderId="1" xfId="2" applyFont="1" applyFill="1" applyBorder="1" applyAlignment="1">
      <alignment horizontal="left" vertical="center"/>
    </xf>
    <xf numFmtId="0" fontId="3" fillId="2" borderId="1" xfId="2" applyFont="1" applyFill="1" applyBorder="1" applyAlignment="1">
      <alignment horizontal="left" vertical="center" wrapText="1"/>
    </xf>
    <xf numFmtId="0" fontId="3" fillId="2" borderId="0" xfId="0" applyFont="1" applyFill="1" applyBorder="1" applyAlignment="1">
      <alignment vertical="center"/>
    </xf>
    <xf numFmtId="0" fontId="0" fillId="0" borderId="0" xfId="0" applyAlignment="1">
      <alignment vertical="center"/>
    </xf>
    <xf numFmtId="164" fontId="0" fillId="0" borderId="0" xfId="1" applyNumberFormat="1" applyFont="1" applyAlignment="1">
      <alignment vertical="center"/>
    </xf>
    <xf numFmtId="14" fontId="4" fillId="0" borderId="0" xfId="0" applyNumberFormat="1" applyFont="1" applyAlignment="1">
      <alignment vertical="center" wrapText="1"/>
    </xf>
    <xf numFmtId="44" fontId="0" fillId="0" borderId="0" xfId="1" applyFont="1" applyAlignment="1">
      <alignment vertical="center"/>
    </xf>
    <xf numFmtId="14" fontId="0" fillId="0" borderId="0" xfId="0" applyNumberFormat="1" applyAlignment="1">
      <alignment vertical="center" wrapText="1"/>
    </xf>
    <xf numFmtId="0" fontId="0" fillId="0" borderId="0" xfId="0" applyAlignment="1">
      <alignment wrapText="1"/>
    </xf>
    <xf numFmtId="164" fontId="0" fillId="0" borderId="0" xfId="1" applyNumberFormat="1" applyFont="1"/>
    <xf numFmtId="14" fontId="0" fillId="0" borderId="0" xfId="0" applyNumberFormat="1"/>
    <xf numFmtId="0" fontId="0" fillId="0" borderId="0" xfId="0" applyAlignment="1">
      <alignment horizontal="center"/>
    </xf>
    <xf numFmtId="44" fontId="0" fillId="0" borderId="0" xfId="1" applyFont="1"/>
    <xf numFmtId="0" fontId="0" fillId="0" borderId="0" xfId="0" applyAlignment="1">
      <alignment horizontal="center" vertical="center"/>
    </xf>
    <xf numFmtId="3" fontId="0" fillId="0" borderId="0" xfId="0" applyNumberFormat="1"/>
    <xf numFmtId="3" fontId="3" fillId="2" borderId="1" xfId="2" applyNumberFormat="1" applyFont="1" applyFill="1" applyBorder="1" applyAlignment="1">
      <alignment horizontal="left" vertical="center" wrapText="1"/>
    </xf>
    <xf numFmtId="3" fontId="0" fillId="0" borderId="0" xfId="1" applyNumberFormat="1" applyFont="1" applyAlignment="1">
      <alignment vertical="center"/>
    </xf>
    <xf numFmtId="6" fontId="0" fillId="0" borderId="0" xfId="0" applyNumberFormat="1"/>
    <xf numFmtId="0" fontId="0" fillId="0" borderId="2" xfId="0" applyBorder="1"/>
    <xf numFmtId="0" fontId="0" fillId="0" borderId="0" xfId="0" applyAlignment="1">
      <alignment horizontal="left"/>
    </xf>
    <xf numFmtId="164" fontId="0" fillId="0" borderId="0" xfId="0" applyNumberFormat="1"/>
    <xf numFmtId="164" fontId="6" fillId="0" borderId="0" xfId="0" applyNumberFormat="1" applyFont="1"/>
    <xf numFmtId="0" fontId="5" fillId="0" borderId="0" xfId="0" applyFont="1"/>
    <xf numFmtId="3" fontId="5" fillId="0" borderId="0" xfId="0" applyNumberFormat="1" applyFont="1"/>
    <xf numFmtId="42" fontId="0" fillId="0" borderId="0" xfId="1" applyNumberFormat="1" applyFont="1" applyAlignment="1">
      <alignment horizontal="center" vertical="center"/>
    </xf>
    <xf numFmtId="164" fontId="0" fillId="0" borderId="0" xfId="1" applyNumberFormat="1" applyFont="1" applyAlignment="1">
      <alignment horizontal="center" vertical="center"/>
    </xf>
    <xf numFmtId="14" fontId="0" fillId="0" borderId="0" xfId="0" applyNumberFormat="1" applyAlignment="1">
      <alignment horizontal="center" vertical="center"/>
    </xf>
    <xf numFmtId="0" fontId="0" fillId="0" borderId="3" xfId="0" applyBorder="1" applyAlignment="1">
      <alignment vertical="center"/>
    </xf>
    <xf numFmtId="164" fontId="0" fillId="0" borderId="3" xfId="1" applyNumberFormat="1" applyFont="1" applyBorder="1" applyAlignment="1">
      <alignment vertical="center"/>
    </xf>
    <xf numFmtId="14" fontId="0" fillId="0" borderId="3" xfId="0" applyNumberFormat="1" applyBorder="1" applyAlignment="1">
      <alignment vertical="center" wrapText="1"/>
    </xf>
    <xf numFmtId="14" fontId="4" fillId="0" borderId="3" xfId="0" applyNumberFormat="1" applyFont="1" applyBorder="1" applyAlignment="1">
      <alignment vertical="center" wrapText="1"/>
    </xf>
    <xf numFmtId="0" fontId="0" fillId="0" borderId="3" xfId="0" applyBorder="1" applyAlignment="1">
      <alignment horizontal="center" vertical="center"/>
    </xf>
    <xf numFmtId="3" fontId="0" fillId="0" borderId="3" xfId="1" applyNumberFormat="1" applyFont="1" applyBorder="1" applyAlignment="1">
      <alignment vertical="center"/>
    </xf>
    <xf numFmtId="44" fontId="0" fillId="0" borderId="3" xfId="1" applyFont="1" applyBorder="1" applyAlignment="1">
      <alignment vertical="center"/>
    </xf>
    <xf numFmtId="0" fontId="0" fillId="0" borderId="3" xfId="0" applyBorder="1"/>
    <xf numFmtId="3" fontId="0" fillId="0" borderId="3" xfId="0" applyNumberFormat="1" applyBorder="1"/>
    <xf numFmtId="0" fontId="0" fillId="0" borderId="0" xfId="0" applyBorder="1"/>
    <xf numFmtId="3" fontId="0" fillId="0" borderId="0" xfId="0" applyNumberFormat="1" applyBorder="1"/>
    <xf numFmtId="164" fontId="0" fillId="0" borderId="3" xfId="1" applyNumberFormat="1" applyFont="1" applyBorder="1"/>
    <xf numFmtId="0" fontId="0" fillId="0" borderId="4" xfId="0" applyBorder="1" applyAlignment="1">
      <alignment horizontal="center" vertical="center" wrapText="1"/>
    </xf>
    <xf numFmtId="42" fontId="0" fillId="0" borderId="4" xfId="1" applyNumberFormat="1" applyFont="1" applyBorder="1" applyAlignment="1">
      <alignment horizontal="center" vertical="center"/>
    </xf>
    <xf numFmtId="164" fontId="0" fillId="0" borderId="4" xfId="1" applyNumberFormat="1" applyFont="1" applyBorder="1" applyAlignment="1">
      <alignment horizontal="center" vertical="center"/>
    </xf>
    <xf numFmtId="14" fontId="0" fillId="0" borderId="4" xfId="0" applyNumberFormat="1"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wrapText="1"/>
    </xf>
    <xf numFmtId="0" fontId="0" fillId="0" borderId="0" xfId="0" applyBorder="1" applyAlignment="1">
      <alignment horizontal="center"/>
    </xf>
    <xf numFmtId="6" fontId="0" fillId="0" borderId="0" xfId="0" applyNumberFormat="1" applyBorder="1"/>
    <xf numFmtId="164" fontId="0" fillId="0" borderId="0" xfId="1" applyNumberFormat="1" applyFont="1" applyBorder="1"/>
    <xf numFmtId="0" fontId="0" fillId="3" borderId="0" xfId="0" applyFill="1"/>
    <xf numFmtId="164" fontId="0" fillId="3" borderId="3" xfId="1" applyNumberFormat="1" applyFont="1" applyFill="1" applyBorder="1" applyAlignment="1">
      <alignment vertical="center"/>
    </xf>
    <xf numFmtId="164" fontId="0" fillId="3" borderId="0" xfId="1" applyNumberFormat="1" applyFont="1" applyFill="1" applyAlignment="1">
      <alignment horizontal="center" vertical="center" wrapText="1"/>
    </xf>
    <xf numFmtId="164" fontId="0" fillId="3" borderId="0" xfId="1" applyNumberFormat="1" applyFont="1" applyFill="1" applyAlignment="1">
      <alignment vertical="center" wrapText="1"/>
    </xf>
    <xf numFmtId="164" fontId="0" fillId="3" borderId="0" xfId="1" applyNumberFormat="1" applyFont="1" applyFill="1"/>
    <xf numFmtId="0" fontId="0" fillId="3" borderId="3" xfId="0" applyFill="1" applyBorder="1"/>
    <xf numFmtId="0" fontId="0" fillId="3" borderId="0" xfId="0" applyFill="1" applyBorder="1"/>
    <xf numFmtId="164" fontId="0" fillId="3" borderId="0" xfId="1" applyNumberFormat="1" applyFont="1" applyFill="1" applyBorder="1"/>
    <xf numFmtId="164" fontId="0" fillId="3" borderId="0" xfId="1" applyNumberFormat="1" applyFont="1" applyFill="1" applyAlignment="1">
      <alignment horizontal="center" vertical="center"/>
    </xf>
    <xf numFmtId="164" fontId="0" fillId="3" borderId="3" xfId="1" applyNumberFormat="1" applyFont="1" applyFill="1" applyBorder="1"/>
    <xf numFmtId="42" fontId="0" fillId="3" borderId="4" xfId="1" applyNumberFormat="1" applyFont="1" applyFill="1" applyBorder="1" applyAlignment="1">
      <alignment horizontal="center" vertical="center"/>
    </xf>
    <xf numFmtId="164" fontId="0" fillId="3" borderId="4" xfId="1" applyNumberFormat="1" applyFont="1" applyFill="1" applyBorder="1" applyAlignment="1">
      <alignment horizontal="center" vertical="center"/>
    </xf>
    <xf numFmtId="164" fontId="0" fillId="3" borderId="4" xfId="1" applyNumberFormat="1" applyFont="1" applyFill="1" applyBorder="1" applyAlignment="1">
      <alignment horizontal="center" vertical="center" wrapText="1"/>
    </xf>
    <xf numFmtId="164" fontId="0" fillId="3" borderId="0" xfId="0" applyNumberFormat="1" applyFill="1" applyAlignment="1">
      <alignment horizontal="center" vertical="center"/>
    </xf>
    <xf numFmtId="164" fontId="0" fillId="3" borderId="0" xfId="1" applyNumberFormat="1" applyFont="1" applyFill="1" applyAlignment="1">
      <alignment vertical="center"/>
    </xf>
    <xf numFmtId="164" fontId="0" fillId="0" borderId="5" xfId="0" applyNumberFormat="1" applyBorder="1"/>
    <xf numFmtId="42" fontId="0" fillId="3" borderId="0" xfId="1" applyNumberFormat="1" applyFont="1" applyFill="1" applyBorder="1" applyAlignment="1">
      <alignment horizontal="center" vertical="center"/>
    </xf>
    <xf numFmtId="164" fontId="0" fillId="4" borderId="3" xfId="1" applyNumberFormat="1" applyFont="1" applyFill="1" applyBorder="1" applyAlignment="1">
      <alignment vertical="center"/>
    </xf>
    <xf numFmtId="164" fontId="0" fillId="5" borderId="0" xfId="1" applyNumberFormat="1" applyFont="1" applyFill="1"/>
    <xf numFmtId="164" fontId="0" fillId="5" borderId="0" xfId="1" applyNumberFormat="1" applyFont="1" applyFill="1" applyBorder="1"/>
    <xf numFmtId="42" fontId="0" fillId="5" borderId="4" xfId="1" applyNumberFormat="1" applyFont="1" applyFill="1" applyBorder="1" applyAlignment="1">
      <alignment horizontal="center" vertical="center"/>
    </xf>
    <xf numFmtId="42" fontId="0" fillId="5" borderId="0" xfId="1" applyNumberFormat="1" applyFont="1" applyFill="1" applyAlignment="1">
      <alignment horizontal="center" vertical="center"/>
    </xf>
    <xf numFmtId="164" fontId="0" fillId="3" borderId="0" xfId="0" applyNumberFormat="1" applyFill="1"/>
    <xf numFmtId="49" fontId="0" fillId="0" borderId="0" xfId="1" applyNumberFormat="1" applyFont="1" applyAlignment="1">
      <alignment horizontal="center" vertical="center" wrapText="1"/>
    </xf>
    <xf numFmtId="0" fontId="0" fillId="0" borderId="0" xfId="0" applyAlignment="1">
      <alignment horizontal="center" vertical="top" wrapText="1"/>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22860</xdr:rowOff>
    </xdr:from>
    <xdr:to>
      <xdr:col>11</xdr:col>
      <xdr:colOff>0</xdr:colOff>
      <xdr:row>2</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2860"/>
          <a:ext cx="8107680" cy="182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The following is a list of all City of Lake Jackson Debt Obligations that contain a pledge of Ad Valorem (Property) Tax as of 9-30-21.  This does not mean these debt</a:t>
          </a:r>
          <a:r>
            <a:rPr lang="en-US" sz="1100" baseline="0"/>
            <a:t> obligations will be repaid from property tax.  Some of these obligations will be repaid from an additional half cent sales tax approved by the voters in 1995.  The ballot language specified the use of these funds was limited to payment of the costs of land, building, equipment, facilitities, improvements and maintenance, and operation costs for public park purposes, recreational facilities to be used for sports and entertainment, and for infratructure improvements for development of new or  expanded business enterprises.  Obligations being re-paid from this source will be labeled as </a:t>
          </a:r>
          <a:r>
            <a:rPr lang="en-US" sz="1100" b="1" baseline="0"/>
            <a:t>Half Cent Sales Tax.  </a:t>
          </a:r>
          <a:r>
            <a:rPr lang="en-US" sz="1100" b="0" baseline="0"/>
            <a:t>Obligations being repaid from property tax will be labeled property tax.</a:t>
          </a:r>
        </a:p>
        <a:p>
          <a:endParaRPr lang="en-US" sz="1100" b="0" baseline="0"/>
        </a:p>
        <a:p>
          <a:r>
            <a:rPr lang="en-US" sz="1100" b="0" baseline="0"/>
            <a:t>All oustanding General Obligation Bonds and Certificates of Obligation are rated AA+/stable by Standard and Poors and Aa1 by Moody's.</a:t>
          </a:r>
        </a:p>
        <a:p>
          <a:endParaRPr lang="en-US" sz="1100" b="0" baseline="0"/>
        </a:p>
        <a:p>
          <a:r>
            <a:rPr lang="en-US" sz="1100" b="1" baseline="0"/>
            <a:t>Authorized but Unissued</a:t>
          </a:r>
          <a:endParaRPr lang="en-US" sz="1100" b="0" baseline="0"/>
        </a:p>
        <a:p>
          <a:r>
            <a:rPr lang="en-US" sz="1100" b="0" baseline="0"/>
            <a:t>Lake Jackson has no authorized but unissued bonds..</a:t>
          </a:r>
        </a:p>
        <a:p>
          <a:endParaRPr lang="en-US" sz="1100" b="0" baseline="0"/>
        </a:p>
        <a:p>
          <a:endParaRPr lang="en-US" sz="1100" b="0" baseline="0"/>
        </a:p>
        <a:p>
          <a:endParaRPr lang="en-US" sz="1100" b="0" baseline="0"/>
        </a:p>
        <a:p>
          <a:endParaRPr lang="en-US" sz="1100" b="0" baseline="0"/>
        </a:p>
        <a:p>
          <a:endParaRPr lang="en-US" sz="1100" b="1" baseline="0"/>
        </a:p>
        <a:p>
          <a:r>
            <a:rPr lang="en-US" sz="1100" baseline="0"/>
            <a:t>  </a:t>
          </a:r>
          <a:endParaRPr lang="en-US" sz="1100"/>
        </a:p>
      </xdr:txBody>
    </xdr:sp>
    <xdr:clientData/>
  </xdr:twoCellAnchor>
  <xdr:twoCellAnchor>
    <xdr:from>
      <xdr:col>10</xdr:col>
      <xdr:colOff>0</xdr:colOff>
      <xdr:row>5</xdr:row>
      <xdr:rowOff>7620</xdr:rowOff>
    </xdr:from>
    <xdr:to>
      <xdr:col>10</xdr:col>
      <xdr:colOff>2242458</xdr:colOff>
      <xdr:row>5</xdr:row>
      <xdr:rowOff>870857</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9394371" y="3371306"/>
          <a:ext cx="2242458" cy="8632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Reconstruction</a:t>
          </a:r>
          <a:r>
            <a:rPr lang="en-US" sz="1000" baseline="0"/>
            <a:t> of streets;water, sewer, &amp; drainage improvements on portions of Oak Drive, Jasmine and Winding Way</a:t>
          </a:r>
          <a:endParaRPr lang="en-US" sz="1000"/>
        </a:p>
      </xdr:txBody>
    </xdr:sp>
    <xdr:clientData/>
  </xdr:twoCellAnchor>
  <xdr:twoCellAnchor>
    <xdr:from>
      <xdr:col>11</xdr:col>
      <xdr:colOff>390525</xdr:colOff>
      <xdr:row>56</xdr:row>
      <xdr:rowOff>114300</xdr:rowOff>
    </xdr:from>
    <xdr:to>
      <xdr:col>15</xdr:col>
      <xdr:colOff>194583</xdr:colOff>
      <xdr:row>61</xdr:row>
      <xdr:rowOff>25037</xdr:rowOff>
    </xdr:to>
    <xdr:sp macro="" textlink="">
      <xdr:nvSpPr>
        <xdr:cNvPr id="4" name="TextBox 3">
          <a:extLst>
            <a:ext uri="{FF2B5EF4-FFF2-40B4-BE49-F238E27FC236}">
              <a16:creationId xmlns:a16="http://schemas.microsoft.com/office/drawing/2014/main" id="{5638A4A1-FE49-4F31-B0BD-8B80EE19C71A}"/>
            </a:ext>
          </a:extLst>
        </xdr:cNvPr>
        <xdr:cNvSpPr txBox="1"/>
      </xdr:nvSpPr>
      <xdr:spPr>
        <a:xfrm>
          <a:off x="12534900" y="14325600"/>
          <a:ext cx="2242458" cy="8632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Reconstruction</a:t>
          </a:r>
          <a:r>
            <a:rPr lang="en-US" sz="1000" baseline="0"/>
            <a:t> of streets;water, sewer, &amp; drainage improvements on portions of Oak Drive, Jasmine and Winding Way</a:t>
          </a:r>
          <a:endParaRPr lang="en-US" sz="10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4"/>
  <sheetViews>
    <sheetView tabSelected="1" zoomScaleNormal="100" workbookViewId="0">
      <pane ySplit="4" topLeftCell="A5" activePane="bottomLeft" state="frozen"/>
      <selection pane="bottomLeft" activeCell="D80" sqref="D80"/>
    </sheetView>
  </sheetViews>
  <sheetFormatPr defaultRowHeight="15" x14ac:dyDescent="0.25"/>
  <cols>
    <col min="1" max="1" width="24.28515625" customWidth="1"/>
    <col min="2" max="2" width="15.7109375" customWidth="1"/>
    <col min="3" max="4" width="14.7109375" bestFit="1" customWidth="1"/>
    <col min="5" max="5" width="10.5703125" customWidth="1"/>
    <col min="6" max="6" width="16.5703125" customWidth="1"/>
    <col min="8" max="8" width="13.7109375" style="15" bestFit="1" customWidth="1"/>
    <col min="9" max="9" width="13.140625" customWidth="1"/>
    <col min="10" max="10" width="14.85546875" bestFit="1" customWidth="1"/>
    <col min="11" max="11" width="34.7109375" customWidth="1"/>
  </cols>
  <sheetData>
    <row r="1" spans="1:11" s="23" customFormat="1" x14ac:dyDescent="0.25">
      <c r="A1" s="23" t="s">
        <v>78</v>
      </c>
      <c r="H1" s="24"/>
    </row>
    <row r="2" spans="1:11" ht="145.9" customHeight="1" x14ac:dyDescent="0.25"/>
    <row r="3" spans="1:11" ht="19.149999999999999" customHeight="1" x14ac:dyDescent="0.25"/>
    <row r="4" spans="1:11" s="3" customFormat="1" ht="73.5" x14ac:dyDescent="0.25">
      <c r="A4" s="1" t="s">
        <v>0</v>
      </c>
      <c r="B4" s="2" t="s">
        <v>1</v>
      </c>
      <c r="C4" s="2" t="s">
        <v>2</v>
      </c>
      <c r="D4" s="2" t="s">
        <v>3</v>
      </c>
      <c r="E4" s="2" t="s">
        <v>4</v>
      </c>
      <c r="F4" s="2" t="s">
        <v>11</v>
      </c>
      <c r="G4" s="2" t="s">
        <v>5</v>
      </c>
      <c r="H4" s="16" t="s">
        <v>6</v>
      </c>
      <c r="I4" s="2" t="s">
        <v>7</v>
      </c>
      <c r="J4" s="2" t="s">
        <v>8</v>
      </c>
      <c r="K4" s="2" t="s">
        <v>9</v>
      </c>
    </row>
    <row r="6" spans="1:11" s="4" customFormat="1" ht="70.900000000000006" customHeight="1" thickBot="1" x14ac:dyDescent="0.3">
      <c r="A6" s="28" t="s">
        <v>10</v>
      </c>
      <c r="B6" s="29">
        <v>3600000</v>
      </c>
      <c r="C6" s="66"/>
      <c r="D6" s="50"/>
      <c r="E6" s="30" t="s">
        <v>13</v>
      </c>
      <c r="F6" s="31" t="s">
        <v>12</v>
      </c>
      <c r="G6" s="32" t="s">
        <v>18</v>
      </c>
      <c r="H6" s="33">
        <v>3600000</v>
      </c>
      <c r="I6" s="29">
        <v>3600000</v>
      </c>
      <c r="J6" s="34">
        <v>0</v>
      </c>
      <c r="K6" s="28"/>
    </row>
    <row r="7" spans="1:11" ht="16.149999999999999" customHeight="1" x14ac:dyDescent="0.25">
      <c r="B7" s="72" t="s">
        <v>19</v>
      </c>
      <c r="C7" s="51"/>
      <c r="D7" s="49"/>
      <c r="E7" s="8"/>
      <c r="F7" s="6"/>
      <c r="G7" s="4"/>
      <c r="H7" s="17"/>
      <c r="I7" s="5"/>
      <c r="J7" s="7"/>
    </row>
    <row r="8" spans="1:11" x14ac:dyDescent="0.25">
      <c r="B8" s="72"/>
      <c r="C8" s="51"/>
      <c r="D8" s="52"/>
      <c r="K8" s="73" t="s">
        <v>17</v>
      </c>
    </row>
    <row r="9" spans="1:11" ht="20.45" customHeight="1" x14ac:dyDescent="0.25">
      <c r="B9" s="72"/>
      <c r="C9" s="51">
        <v>0</v>
      </c>
      <c r="D9" s="53">
        <v>0</v>
      </c>
      <c r="E9" s="11">
        <v>43539</v>
      </c>
      <c r="F9" t="s">
        <v>15</v>
      </c>
      <c r="G9" s="12" t="s">
        <v>18</v>
      </c>
      <c r="H9" s="5">
        <v>6350000</v>
      </c>
      <c r="I9" s="5">
        <v>6350000</v>
      </c>
      <c r="K9" s="73"/>
    </row>
    <row r="10" spans="1:11" ht="30" x14ac:dyDescent="0.25">
      <c r="A10" s="9" t="s">
        <v>14</v>
      </c>
      <c r="B10" s="72"/>
      <c r="C10" s="51"/>
      <c r="D10" s="49"/>
      <c r="K10" s="73"/>
    </row>
    <row r="11" spans="1:11" x14ac:dyDescent="0.25">
      <c r="B11" s="72"/>
      <c r="C11" s="51"/>
      <c r="D11" s="49"/>
      <c r="K11" s="73"/>
    </row>
    <row r="12" spans="1:11" ht="19.149999999999999" customHeight="1" x14ac:dyDescent="0.25">
      <c r="B12" s="72"/>
      <c r="C12" s="51">
        <v>0</v>
      </c>
      <c r="D12" s="53">
        <v>0</v>
      </c>
      <c r="E12" s="11">
        <v>42809</v>
      </c>
      <c r="F12" t="s">
        <v>16</v>
      </c>
      <c r="G12" s="12" t="s">
        <v>18</v>
      </c>
      <c r="H12" s="5">
        <v>13250000</v>
      </c>
      <c r="I12" s="5">
        <v>13250000</v>
      </c>
      <c r="K12" s="73"/>
    </row>
    <row r="13" spans="1:11" x14ac:dyDescent="0.25">
      <c r="B13" s="72"/>
      <c r="C13" s="51"/>
      <c r="D13" s="49"/>
      <c r="K13" s="73"/>
    </row>
    <row r="14" spans="1:11" x14ac:dyDescent="0.25">
      <c r="B14" s="72"/>
      <c r="C14" s="51"/>
      <c r="D14" s="49"/>
      <c r="K14" s="73"/>
    </row>
    <row r="15" spans="1:11" x14ac:dyDescent="0.25">
      <c r="C15" s="49"/>
      <c r="D15" s="49"/>
      <c r="K15" s="73"/>
    </row>
    <row r="16" spans="1:11" x14ac:dyDescent="0.25">
      <c r="C16" s="49"/>
      <c r="D16" s="49"/>
      <c r="K16" s="73"/>
    </row>
    <row r="17" spans="1:13" ht="15.75" thickBot="1" x14ac:dyDescent="0.3">
      <c r="A17" s="35"/>
      <c r="B17" s="35"/>
      <c r="C17" s="54"/>
      <c r="D17" s="54"/>
      <c r="E17" s="35"/>
      <c r="F17" s="35"/>
      <c r="G17" s="35"/>
      <c r="H17" s="36"/>
      <c r="I17" s="35"/>
      <c r="J17" s="35"/>
      <c r="K17" s="35"/>
    </row>
    <row r="18" spans="1:13" x14ac:dyDescent="0.25">
      <c r="A18" t="s">
        <v>26</v>
      </c>
      <c r="B18" s="10">
        <v>5000000</v>
      </c>
      <c r="C18" s="53"/>
      <c r="D18" s="53"/>
      <c r="E18" s="11">
        <v>43905</v>
      </c>
      <c r="F18" t="s">
        <v>62</v>
      </c>
      <c r="G18" s="12" t="s">
        <v>18</v>
      </c>
      <c r="H18" s="15">
        <v>5000000</v>
      </c>
      <c r="I18" s="5">
        <v>5000000</v>
      </c>
      <c r="K18" t="s">
        <v>20</v>
      </c>
    </row>
    <row r="19" spans="1:13" x14ac:dyDescent="0.25">
      <c r="A19">
        <v>2009</v>
      </c>
      <c r="C19" s="49"/>
      <c r="D19" s="49"/>
      <c r="K19" t="s">
        <v>21</v>
      </c>
    </row>
    <row r="20" spans="1:13" x14ac:dyDescent="0.25">
      <c r="C20" s="49"/>
      <c r="D20" s="49"/>
      <c r="K20" t="s">
        <v>22</v>
      </c>
    </row>
    <row r="21" spans="1:13" ht="15.75" thickBot="1" x14ac:dyDescent="0.3">
      <c r="A21" s="35"/>
      <c r="B21" s="35"/>
      <c r="C21" s="54"/>
      <c r="D21" s="54"/>
      <c r="E21" s="35"/>
      <c r="F21" s="35"/>
      <c r="G21" s="35"/>
      <c r="H21" s="36"/>
      <c r="I21" s="35"/>
      <c r="J21" s="35"/>
      <c r="K21" s="35"/>
    </row>
    <row r="22" spans="1:13" x14ac:dyDescent="0.25">
      <c r="A22" t="s">
        <v>27</v>
      </c>
      <c r="B22" s="10">
        <v>3000000</v>
      </c>
      <c r="C22" s="67">
        <v>1350000</v>
      </c>
      <c r="D22" s="53">
        <f>1350000+246000</f>
        <v>1596000</v>
      </c>
      <c r="E22" s="11">
        <v>47557</v>
      </c>
      <c r="F22" t="s">
        <v>15</v>
      </c>
      <c r="G22" s="12" t="s">
        <v>18</v>
      </c>
      <c r="H22" s="5">
        <v>3003735</v>
      </c>
      <c r="I22" s="5">
        <f>2018407+59730</f>
        <v>2078137</v>
      </c>
      <c r="J22" s="63">
        <v>230909</v>
      </c>
      <c r="K22" t="s">
        <v>23</v>
      </c>
      <c r="M22" t="s">
        <v>79</v>
      </c>
    </row>
    <row r="23" spans="1:13" x14ac:dyDescent="0.25">
      <c r="C23" s="49"/>
      <c r="D23" s="49"/>
      <c r="K23" t="s">
        <v>24</v>
      </c>
    </row>
    <row r="24" spans="1:13" x14ac:dyDescent="0.25">
      <c r="C24" s="49"/>
      <c r="D24" s="49"/>
      <c r="K24" t="s">
        <v>25</v>
      </c>
    </row>
    <row r="25" spans="1:13" ht="15.75" thickBot="1" x14ac:dyDescent="0.3">
      <c r="A25" s="35"/>
      <c r="B25" s="35"/>
      <c r="C25" s="54"/>
      <c r="D25" s="54"/>
      <c r="E25" s="35"/>
      <c r="F25" s="35"/>
      <c r="G25" s="35"/>
      <c r="H25" s="36"/>
      <c r="I25" s="35"/>
      <c r="J25" s="35"/>
      <c r="K25" s="35"/>
    </row>
    <row r="26" spans="1:13" x14ac:dyDescent="0.25">
      <c r="A26" t="s">
        <v>28</v>
      </c>
      <c r="B26" t="s">
        <v>32</v>
      </c>
      <c r="C26" s="49"/>
      <c r="D26" s="49"/>
      <c r="K26" t="s">
        <v>37</v>
      </c>
    </row>
    <row r="27" spans="1:13" x14ac:dyDescent="0.25">
      <c r="A27" t="s">
        <v>29</v>
      </c>
      <c r="B27" t="s">
        <v>30</v>
      </c>
      <c r="C27" s="67">
        <v>150000</v>
      </c>
      <c r="D27" s="67">
        <f>150000+3000</f>
        <v>153000</v>
      </c>
      <c r="E27" s="11">
        <v>44635</v>
      </c>
      <c r="F27" t="s">
        <v>15</v>
      </c>
      <c r="G27" s="12" t="s">
        <v>18</v>
      </c>
      <c r="H27" s="5">
        <v>7200000</v>
      </c>
      <c r="I27" s="5">
        <v>7200000</v>
      </c>
      <c r="J27" s="5">
        <v>0</v>
      </c>
      <c r="K27" t="s">
        <v>38</v>
      </c>
    </row>
    <row r="28" spans="1:13" x14ac:dyDescent="0.25">
      <c r="B28" t="s">
        <v>31</v>
      </c>
      <c r="C28" s="49"/>
      <c r="D28" s="49"/>
      <c r="K28" t="s">
        <v>39</v>
      </c>
    </row>
    <row r="29" spans="1:13" x14ac:dyDescent="0.25">
      <c r="B29" t="s">
        <v>28</v>
      </c>
      <c r="C29" s="49"/>
      <c r="D29" s="49"/>
      <c r="K29" t="s">
        <v>40</v>
      </c>
    </row>
    <row r="30" spans="1:13" x14ac:dyDescent="0.25">
      <c r="B30" t="s">
        <v>33</v>
      </c>
      <c r="C30" s="67">
        <v>780000</v>
      </c>
      <c r="D30" s="67">
        <f>780000+30600</f>
        <v>810600</v>
      </c>
      <c r="E30" s="11">
        <v>44635</v>
      </c>
      <c r="F30" t="s">
        <v>62</v>
      </c>
      <c r="G30" s="12" t="s">
        <v>18</v>
      </c>
      <c r="H30" s="5">
        <v>7200000</v>
      </c>
      <c r="I30" s="5">
        <v>7200000</v>
      </c>
      <c r="J30" s="5">
        <v>0</v>
      </c>
      <c r="K30" t="s">
        <v>41</v>
      </c>
    </row>
    <row r="31" spans="1:13" x14ac:dyDescent="0.25">
      <c r="B31" t="s">
        <v>28</v>
      </c>
      <c r="C31" s="49"/>
      <c r="D31" s="49"/>
    </row>
    <row r="32" spans="1:13" x14ac:dyDescent="0.25">
      <c r="B32" t="s">
        <v>34</v>
      </c>
      <c r="C32" s="49"/>
      <c r="D32" s="49"/>
    </row>
    <row r="33" spans="1:11" x14ac:dyDescent="0.25">
      <c r="B33" t="s">
        <v>28</v>
      </c>
      <c r="C33" s="49"/>
      <c r="D33" s="49"/>
    </row>
    <row r="34" spans="1:11" x14ac:dyDescent="0.25">
      <c r="B34" t="s">
        <v>35</v>
      </c>
      <c r="C34" s="49"/>
      <c r="D34" s="49"/>
    </row>
    <row r="35" spans="1:11" x14ac:dyDescent="0.25">
      <c r="B35" t="s">
        <v>36</v>
      </c>
      <c r="C35" s="49"/>
      <c r="D35" s="49"/>
    </row>
    <row r="36" spans="1:11" ht="15.75" thickBot="1" x14ac:dyDescent="0.3">
      <c r="A36" s="35"/>
      <c r="B36" s="35"/>
      <c r="C36" s="54"/>
      <c r="D36" s="54"/>
      <c r="E36" s="35"/>
      <c r="F36" s="35"/>
      <c r="G36" s="35"/>
      <c r="H36" s="36"/>
      <c r="I36" s="35"/>
      <c r="J36" s="35"/>
      <c r="K36" s="35"/>
    </row>
    <row r="37" spans="1:11" x14ac:dyDescent="0.25">
      <c r="A37" t="s">
        <v>26</v>
      </c>
      <c r="C37" s="49"/>
      <c r="D37" s="49"/>
    </row>
    <row r="38" spans="1:11" x14ac:dyDescent="0.25">
      <c r="A38" s="12">
        <v>2013</v>
      </c>
      <c r="B38" s="18">
        <v>2000000</v>
      </c>
      <c r="C38" s="67">
        <v>1200000</v>
      </c>
      <c r="D38" s="53">
        <f>1200000+209125</f>
        <v>1409125</v>
      </c>
      <c r="F38" t="s">
        <v>62</v>
      </c>
      <c r="G38" s="12" t="s">
        <v>18</v>
      </c>
      <c r="H38" s="10">
        <v>2001211</v>
      </c>
      <c r="I38" s="10">
        <f>H38-J38</f>
        <v>2001211</v>
      </c>
      <c r="J38" s="10">
        <v>0</v>
      </c>
      <c r="K38" t="s">
        <v>20</v>
      </c>
    </row>
    <row r="39" spans="1:11" x14ac:dyDescent="0.25">
      <c r="C39" s="49"/>
      <c r="D39" s="49"/>
      <c r="K39" t="s">
        <v>42</v>
      </c>
    </row>
    <row r="40" spans="1:11" x14ac:dyDescent="0.25">
      <c r="A40" s="37"/>
      <c r="B40" s="37"/>
      <c r="C40" s="55"/>
      <c r="D40" s="55"/>
      <c r="E40" s="37"/>
      <c r="F40" s="37"/>
      <c r="G40" s="37"/>
      <c r="H40" s="38"/>
      <c r="I40" s="37"/>
      <c r="J40" s="37"/>
      <c r="K40" s="37"/>
    </row>
    <row r="41" spans="1:11" ht="15.75" thickBot="1" x14ac:dyDescent="0.3">
      <c r="A41" s="35"/>
      <c r="B41" s="35"/>
      <c r="C41" s="54"/>
      <c r="D41" s="54"/>
      <c r="E41" s="35"/>
      <c r="F41" s="35"/>
      <c r="G41" s="35"/>
      <c r="H41" s="36"/>
      <c r="I41" s="35"/>
      <c r="J41" s="35"/>
      <c r="K41" s="35"/>
    </row>
    <row r="42" spans="1:11" x14ac:dyDescent="0.25">
      <c r="A42" s="37" t="s">
        <v>26</v>
      </c>
      <c r="B42" s="37"/>
      <c r="C42" s="55"/>
      <c r="D42" s="55"/>
      <c r="E42" s="37"/>
      <c r="F42" s="37"/>
      <c r="G42" s="37"/>
      <c r="H42" s="38"/>
      <c r="I42" s="37"/>
      <c r="J42" s="37"/>
      <c r="K42" s="37"/>
    </row>
    <row r="43" spans="1:11" x14ac:dyDescent="0.25">
      <c r="A43" s="46" t="s">
        <v>43</v>
      </c>
      <c r="B43" s="47">
        <v>1500000</v>
      </c>
      <c r="C43" s="68">
        <v>300000</v>
      </c>
      <c r="D43" s="56">
        <f>300000+9000</f>
        <v>309000</v>
      </c>
      <c r="E43" s="37"/>
      <c r="F43" s="37" t="s">
        <v>62</v>
      </c>
      <c r="G43" s="46" t="s">
        <v>18</v>
      </c>
      <c r="H43" s="48">
        <v>1504241</v>
      </c>
      <c r="I43" s="48">
        <v>1504241</v>
      </c>
      <c r="J43" s="48">
        <v>0</v>
      </c>
      <c r="K43" s="37" t="s">
        <v>44</v>
      </c>
    </row>
    <row r="44" spans="1:11" ht="15.75" thickBot="1" x14ac:dyDescent="0.3">
      <c r="A44" s="35"/>
      <c r="B44" s="35"/>
      <c r="C44" s="54"/>
      <c r="D44" s="54"/>
      <c r="E44" s="35"/>
      <c r="F44" s="35"/>
      <c r="G44" s="35"/>
      <c r="H44" s="36"/>
      <c r="I44" s="35"/>
      <c r="J44" s="35"/>
      <c r="K44" s="35"/>
    </row>
    <row r="45" spans="1:11" x14ac:dyDescent="0.25">
      <c r="A45" t="s">
        <v>45</v>
      </c>
      <c r="B45" s="18">
        <v>4000000</v>
      </c>
      <c r="C45" s="67">
        <v>2400000</v>
      </c>
      <c r="D45" s="53">
        <f>2400000+392000</f>
        <v>2792000</v>
      </c>
      <c r="F45" t="s">
        <v>15</v>
      </c>
      <c r="G45" s="12" t="s">
        <v>18</v>
      </c>
      <c r="H45" s="10">
        <v>4001915</v>
      </c>
      <c r="I45" s="10">
        <v>4001915</v>
      </c>
      <c r="J45" s="10">
        <v>0</v>
      </c>
      <c r="K45" t="s">
        <v>46</v>
      </c>
    </row>
    <row r="46" spans="1:11" x14ac:dyDescent="0.25">
      <c r="C46" s="49"/>
      <c r="D46" s="49"/>
      <c r="K46" t="s">
        <v>47</v>
      </c>
    </row>
    <row r="47" spans="1:11" x14ac:dyDescent="0.25">
      <c r="C47" s="49"/>
      <c r="D47" s="49"/>
      <c r="K47" t="s">
        <v>48</v>
      </c>
    </row>
    <row r="48" spans="1:11" ht="15.75" thickBot="1" x14ac:dyDescent="0.3">
      <c r="A48" s="35"/>
      <c r="B48" s="35"/>
      <c r="C48" s="54"/>
      <c r="D48" s="54"/>
      <c r="E48" s="35"/>
      <c r="F48" s="35"/>
      <c r="G48" s="35"/>
      <c r="H48" s="36"/>
      <c r="I48" s="35"/>
      <c r="J48" s="35"/>
      <c r="K48" s="35"/>
    </row>
    <row r="49" spans="1:13" x14ac:dyDescent="0.25">
      <c r="A49" t="s">
        <v>26</v>
      </c>
      <c r="B49" s="10">
        <v>5500000</v>
      </c>
      <c r="C49" s="67">
        <v>3575000</v>
      </c>
      <c r="D49" s="53">
        <f>3575000+718782</f>
        <v>4293782</v>
      </c>
      <c r="F49" t="s">
        <v>62</v>
      </c>
      <c r="G49" s="12" t="s">
        <v>18</v>
      </c>
      <c r="H49" s="10">
        <v>5502525</v>
      </c>
      <c r="I49" s="21">
        <f>H49-J49</f>
        <v>5409429</v>
      </c>
      <c r="J49" s="53">
        <v>93096</v>
      </c>
      <c r="K49" t="s">
        <v>49</v>
      </c>
      <c r="M49" t="s">
        <v>80</v>
      </c>
    </row>
    <row r="50" spans="1:13" x14ac:dyDescent="0.25">
      <c r="A50" s="12">
        <v>2014</v>
      </c>
      <c r="C50" s="49"/>
      <c r="D50" s="49"/>
      <c r="K50" t="s">
        <v>50</v>
      </c>
    </row>
    <row r="51" spans="1:13" x14ac:dyDescent="0.25">
      <c r="C51" s="49"/>
      <c r="D51" s="49"/>
      <c r="K51" t="s">
        <v>51</v>
      </c>
    </row>
    <row r="52" spans="1:13" ht="15.75" thickBot="1" x14ac:dyDescent="0.3">
      <c r="A52" s="35"/>
      <c r="B52" s="35"/>
      <c r="C52" s="54"/>
      <c r="D52" s="54"/>
      <c r="E52" s="35"/>
      <c r="F52" s="35"/>
      <c r="G52" s="35"/>
      <c r="H52" s="36"/>
      <c r="I52" s="35"/>
      <c r="J52" s="35"/>
      <c r="K52" s="35"/>
    </row>
    <row r="53" spans="1:13" x14ac:dyDescent="0.25">
      <c r="A53" t="s">
        <v>28</v>
      </c>
      <c r="B53" s="10">
        <v>7870000</v>
      </c>
      <c r="C53" s="67">
        <v>2990980</v>
      </c>
      <c r="D53" s="67">
        <f>2990980+254121</f>
        <v>3245101</v>
      </c>
      <c r="E53" s="11">
        <v>47192</v>
      </c>
      <c r="F53" t="s">
        <v>15</v>
      </c>
      <c r="G53" s="12" t="s">
        <v>18</v>
      </c>
      <c r="H53" s="10">
        <v>8900000</v>
      </c>
      <c r="I53" s="10">
        <v>8900000</v>
      </c>
      <c r="J53">
        <v>0</v>
      </c>
      <c r="K53" t="s">
        <v>46</v>
      </c>
    </row>
    <row r="54" spans="1:13" x14ac:dyDescent="0.25">
      <c r="A54" t="s">
        <v>52</v>
      </c>
      <c r="B54" t="s">
        <v>30</v>
      </c>
      <c r="C54" s="49"/>
      <c r="D54" s="49"/>
      <c r="K54" t="s">
        <v>59</v>
      </c>
    </row>
    <row r="55" spans="1:13" x14ac:dyDescent="0.25">
      <c r="B55" t="s">
        <v>53</v>
      </c>
      <c r="C55" s="49"/>
      <c r="D55" s="49"/>
      <c r="K55" t="s">
        <v>60</v>
      </c>
    </row>
    <row r="56" spans="1:13" x14ac:dyDescent="0.25">
      <c r="B56" t="s">
        <v>28</v>
      </c>
      <c r="C56" s="49"/>
      <c r="D56" s="49"/>
      <c r="K56" t="s">
        <v>61</v>
      </c>
    </row>
    <row r="57" spans="1:13" x14ac:dyDescent="0.25">
      <c r="B57" t="s">
        <v>54</v>
      </c>
      <c r="C57" s="49"/>
      <c r="D57" s="49"/>
    </row>
    <row r="58" spans="1:13" x14ac:dyDescent="0.25">
      <c r="B58" t="s">
        <v>28</v>
      </c>
      <c r="C58" s="67">
        <v>2079020</v>
      </c>
      <c r="D58" s="67">
        <f>2079020+250648</f>
        <v>2329668</v>
      </c>
      <c r="E58" s="11">
        <v>47557</v>
      </c>
      <c r="F58" t="s">
        <v>62</v>
      </c>
      <c r="G58" s="12" t="s">
        <v>18</v>
      </c>
      <c r="K58" t="s">
        <v>20</v>
      </c>
    </row>
    <row r="59" spans="1:13" x14ac:dyDescent="0.25">
      <c r="B59" t="s">
        <v>57</v>
      </c>
      <c r="C59" s="49"/>
      <c r="D59" s="49"/>
      <c r="K59" t="s">
        <v>21</v>
      </c>
    </row>
    <row r="60" spans="1:13" x14ac:dyDescent="0.25">
      <c r="B60" t="s">
        <v>55</v>
      </c>
      <c r="C60" s="71"/>
      <c r="D60" s="71"/>
      <c r="K60" t="s">
        <v>22</v>
      </c>
    </row>
    <row r="61" spans="1:13" x14ac:dyDescent="0.25">
      <c r="B61" t="s">
        <v>56</v>
      </c>
      <c r="C61" s="53"/>
      <c r="D61" s="49"/>
    </row>
    <row r="62" spans="1:13" x14ac:dyDescent="0.25">
      <c r="B62" t="s">
        <v>58</v>
      </c>
      <c r="C62" s="49"/>
      <c r="D62" s="49"/>
    </row>
    <row r="63" spans="1:13" x14ac:dyDescent="0.25">
      <c r="B63" t="s">
        <v>36</v>
      </c>
      <c r="C63" s="49"/>
      <c r="D63" s="49"/>
    </row>
    <row r="64" spans="1:13" ht="15.75" thickBot="1" x14ac:dyDescent="0.3">
      <c r="A64" s="35"/>
      <c r="B64" s="35"/>
      <c r="C64" s="54"/>
      <c r="D64" s="54"/>
      <c r="E64" s="35"/>
      <c r="F64" s="35"/>
      <c r="G64" s="35"/>
      <c r="H64" s="36"/>
      <c r="I64" s="35"/>
      <c r="J64" s="35"/>
      <c r="K64" s="35"/>
    </row>
    <row r="65" spans="1:13" x14ac:dyDescent="0.25">
      <c r="A65" t="s">
        <v>28</v>
      </c>
      <c r="C65" s="49"/>
      <c r="D65" s="49"/>
    </row>
    <row r="66" spans="1:13" ht="105" x14ac:dyDescent="0.25">
      <c r="A66" s="14" t="s">
        <v>70</v>
      </c>
      <c r="B66" s="25">
        <v>3000000</v>
      </c>
      <c r="C66" s="70">
        <v>2365000</v>
      </c>
      <c r="D66" s="57">
        <f>2365000+477363</f>
        <v>2842363</v>
      </c>
      <c r="E66" s="27">
        <v>50313</v>
      </c>
      <c r="F66" s="14" t="s">
        <v>15</v>
      </c>
      <c r="G66" s="14" t="s">
        <v>18</v>
      </c>
      <c r="H66" s="26">
        <v>3010209</v>
      </c>
      <c r="I66" s="26">
        <v>3010209</v>
      </c>
      <c r="J66" s="62">
        <v>0</v>
      </c>
      <c r="K66" s="9" t="s">
        <v>71</v>
      </c>
    </row>
    <row r="67" spans="1:13" ht="15.75" thickBot="1" x14ac:dyDescent="0.3">
      <c r="A67" s="35"/>
      <c r="B67" s="35"/>
      <c r="C67" s="54"/>
      <c r="D67" s="58"/>
      <c r="E67" s="35"/>
      <c r="F67" s="35"/>
      <c r="G67" s="35"/>
      <c r="H67" s="39"/>
      <c r="I67" s="39"/>
      <c r="J67" s="35"/>
      <c r="K67" s="35"/>
    </row>
    <row r="68" spans="1:13" ht="90.75" thickBot="1" x14ac:dyDescent="0.3">
      <c r="A68" s="40" t="s">
        <v>72</v>
      </c>
      <c r="B68" s="41">
        <v>3900000</v>
      </c>
      <c r="C68" s="69">
        <v>2505000</v>
      </c>
      <c r="D68" s="60">
        <f>2505000+396475</f>
        <v>2901475</v>
      </c>
      <c r="E68" s="43">
        <v>49948</v>
      </c>
      <c r="F68" s="44" t="s">
        <v>62</v>
      </c>
      <c r="G68" s="44" t="s">
        <v>18</v>
      </c>
      <c r="H68" s="42">
        <v>4111895</v>
      </c>
      <c r="I68" s="42">
        <v>4111895</v>
      </c>
      <c r="J68" s="44">
        <v>0</v>
      </c>
      <c r="K68" s="45" t="s">
        <v>73</v>
      </c>
    </row>
    <row r="69" spans="1:13" ht="83.65" customHeight="1" thickBot="1" x14ac:dyDescent="0.3">
      <c r="A69" s="40" t="s">
        <v>74</v>
      </c>
      <c r="B69" s="59">
        <v>4000000</v>
      </c>
      <c r="C69" s="69">
        <v>3335000</v>
      </c>
      <c r="D69" s="60">
        <f>3335000+846165</f>
        <v>4181165</v>
      </c>
      <c r="E69" s="43">
        <v>50479</v>
      </c>
      <c r="F69" s="44" t="s">
        <v>15</v>
      </c>
      <c r="G69" s="44" t="s">
        <v>18</v>
      </c>
      <c r="H69" s="42">
        <v>4077455.08</v>
      </c>
      <c r="I69" s="42">
        <f>H69-J69</f>
        <v>2791807.08</v>
      </c>
      <c r="J69" s="61">
        <v>1285648</v>
      </c>
      <c r="K69" s="40" t="s">
        <v>75</v>
      </c>
      <c r="M69" t="s">
        <v>81</v>
      </c>
    </row>
    <row r="70" spans="1:13" ht="63" customHeight="1" thickBot="1" x14ac:dyDescent="0.3">
      <c r="A70" s="40" t="s">
        <v>76</v>
      </c>
      <c r="B70" s="59">
        <v>8800000</v>
      </c>
      <c r="C70" s="65">
        <v>7940000</v>
      </c>
      <c r="D70" s="60">
        <f>7940000+2661425</f>
        <v>10601425</v>
      </c>
      <c r="E70" s="43">
        <v>50844</v>
      </c>
      <c r="F70" s="44" t="s">
        <v>15</v>
      </c>
      <c r="G70" s="44" t="s">
        <v>18</v>
      </c>
      <c r="H70" s="42">
        <v>9000000</v>
      </c>
      <c r="I70" s="42">
        <v>0</v>
      </c>
      <c r="J70" s="61">
        <v>8922300</v>
      </c>
      <c r="K70" s="40" t="s">
        <v>77</v>
      </c>
      <c r="M70" t="s">
        <v>82</v>
      </c>
    </row>
    <row r="71" spans="1:13" x14ac:dyDescent="0.25">
      <c r="I71" s="49"/>
    </row>
    <row r="73" spans="1:13" x14ac:dyDescent="0.25">
      <c r="D73" s="12" t="s">
        <v>68</v>
      </c>
    </row>
    <row r="74" spans="1:13" x14ac:dyDescent="0.25">
      <c r="C74" s="19"/>
      <c r="D74" s="12" t="s">
        <v>69</v>
      </c>
    </row>
    <row r="75" spans="1:13" x14ac:dyDescent="0.25">
      <c r="A75" s="20" t="s">
        <v>64</v>
      </c>
    </row>
    <row r="76" spans="1:13" ht="17.25" x14ac:dyDescent="0.4">
      <c r="A76" t="s">
        <v>63</v>
      </c>
      <c r="C76" s="22">
        <f>SUM(C6:C74)</f>
        <v>30970000</v>
      </c>
      <c r="D76" s="13">
        <f>31535000/29388</f>
        <v>1073.0570300803049</v>
      </c>
    </row>
    <row r="77" spans="1:13" ht="6" customHeight="1" x14ac:dyDescent="0.25"/>
    <row r="78" spans="1:13" x14ac:dyDescent="0.25">
      <c r="A78" t="s">
        <v>65</v>
      </c>
    </row>
    <row r="79" spans="1:13" x14ac:dyDescent="0.25">
      <c r="A79" t="s">
        <v>66</v>
      </c>
      <c r="C79" s="10">
        <f>C68+C58+C49+C43+C38+C30</f>
        <v>10439020</v>
      </c>
      <c r="D79" s="13">
        <f>16262087/29388</f>
        <v>553.3580713216279</v>
      </c>
    </row>
    <row r="80" spans="1:13" x14ac:dyDescent="0.25">
      <c r="A80" t="s">
        <v>67</v>
      </c>
      <c r="C80" s="21">
        <f>C70+C69+C66+C53+C45+C27+C22</f>
        <v>20530980</v>
      </c>
      <c r="D80" s="13">
        <f>15272913/29388</f>
        <v>519.69895875867701</v>
      </c>
    </row>
    <row r="82" spans="1:3" ht="15.75" thickBot="1" x14ac:dyDescent="0.3">
      <c r="C82" s="64">
        <f>SUM(C79:C81)</f>
        <v>30970000</v>
      </c>
    </row>
    <row r="83" spans="1:3" ht="15.75" thickTop="1" x14ac:dyDescent="0.25"/>
    <row r="85" spans="1:3" x14ac:dyDescent="0.25">
      <c r="C85" s="21">
        <f>C76-C82</f>
        <v>0</v>
      </c>
    </row>
    <row r="94" spans="1:3" x14ac:dyDescent="0.25">
      <c r="A94" s="15"/>
    </row>
  </sheetData>
  <mergeCells count="2">
    <mergeCell ref="B7:B14"/>
    <mergeCell ref="K8:K16"/>
  </mergeCells>
  <hyperlinks>
    <hyperlink ref="A4" location="'6 - Instructions and Glossary'!A12:E12" display="Outstanding debt obligation*" xr:uid="{00000000-0004-0000-0000-000000000000}"/>
    <hyperlink ref="B4" location="'6 - Instructions and Glossary'!A14:E14" display="Principal issued*" xr:uid="{00000000-0004-0000-0000-000001000000}"/>
    <hyperlink ref="C4" location="'6 - Instructions and Glossary'!A15:E15" display="Principal outstanding*" xr:uid="{00000000-0004-0000-0000-000002000000}"/>
    <hyperlink ref="D4" location="'6 - Instructions and Glossary'!A16:E16" display="Combined principal and interest required to pay each outstanding debt obligation on time and in full*" xr:uid="{00000000-0004-0000-0000-000003000000}"/>
    <hyperlink ref="E4" location="'6 - Instructions and Glossary'!A17:E17" display="Final maturity date* (MM/DD/YYYY)" xr:uid="{00000000-0004-0000-0000-000004000000}"/>
    <hyperlink ref="G4" location="'6 - Instructions and Glossary'!A18:E18" display="Is the debt secured in any way by ad valorem taxes?*" xr:uid="{00000000-0004-0000-0000-000005000000}"/>
    <hyperlink ref="H4" location="'6 - Instructions and Glossary'!A19:E19" display="Total proceeds received*" xr:uid="{00000000-0004-0000-0000-000006000000}"/>
    <hyperlink ref="I4" location="'6 - Instructions and Glossary'!A20:E20" display="Proceeds spent*" xr:uid="{00000000-0004-0000-0000-000007000000}"/>
    <hyperlink ref="J4" location="'6 - Instructions and Glossary'!A21:E21" display="Proceeds unspent*" xr:uid="{00000000-0004-0000-0000-000008000000}"/>
    <hyperlink ref="K4" location="'6 - Instructions and Glossary'!A22:E22" display="Official stated purpose for which the debt obligation was authorized*" xr:uid="{00000000-0004-0000-0000-000009000000}"/>
  </hyperlinks>
  <pageMargins left="0.7" right="0.7" top="0.75" bottom="0.75" header="0.3" footer="0.3"/>
  <pageSetup paperSize="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pke</dc:creator>
  <cp:lastModifiedBy>Toni Truly</cp:lastModifiedBy>
  <cp:lastPrinted>2018-04-02T18:29:17Z</cp:lastPrinted>
  <dcterms:created xsi:type="dcterms:W3CDTF">2017-03-18T12:48:32Z</dcterms:created>
  <dcterms:modified xsi:type="dcterms:W3CDTF">2022-03-30T14:11:59Z</dcterms:modified>
</cp:coreProperties>
</file>